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ỔNG GIÁ TRỊ" sheetId="9" r:id="rId1"/>
    <sheet name="KIEMDINH" sheetId="2" r:id="rId2"/>
    <sheet name="DAUTU" sheetId="6" r:id="rId3"/>
    <sheet name="CHIPHI" sheetId="7" r:id="rId4"/>
    <sheet name="PHANKY" sheetId="1" r:id="rId5"/>
    <sheet name="Sheet3" sheetId="3" state="hidden" r:id="rId6"/>
    <sheet name="CACH TINH" sheetId="8" r:id="rId7"/>
  </sheets>
  <externalReferences>
    <externalReference r:id="rId8"/>
  </externalReferences>
  <definedNames>
    <definedName name="_Toc483664829" localSheetId="4">PHANKY!$A$6</definedName>
    <definedName name="_Toc483664830" localSheetId="4">PHANKY!$A$7</definedName>
  </definedNames>
  <calcPr calcId="144525"/>
</workbook>
</file>

<file path=xl/calcChain.xml><?xml version="1.0" encoding="utf-8"?>
<calcChain xmlns="http://schemas.openxmlformats.org/spreadsheetml/2006/main">
  <c r="F22" i="9" l="1"/>
  <c r="F23" i="9" l="1"/>
  <c r="F26" i="9"/>
  <c r="F25" i="9"/>
  <c r="F24" i="9" s="1"/>
  <c r="F21" i="9"/>
  <c r="F20" i="9" s="1"/>
  <c r="F19" i="9"/>
  <c r="F18" i="9"/>
  <c r="F17" i="9" s="1"/>
  <c r="D14" i="1"/>
  <c r="D13" i="1"/>
  <c r="F14" i="9"/>
  <c r="F13" i="9"/>
  <c r="F12" i="9"/>
  <c r="F11" i="9"/>
  <c r="F10" i="9"/>
  <c r="F8" i="9"/>
  <c r="F7" i="9"/>
  <c r="F6" i="9"/>
  <c r="F7" i="6"/>
  <c r="F11" i="6"/>
  <c r="F4" i="6"/>
  <c r="D25" i="8"/>
  <c r="C25" i="8"/>
  <c r="A25" i="8"/>
  <c r="G23" i="8"/>
  <c r="G19" i="8"/>
  <c r="G20" i="8" s="1"/>
  <c r="G21" i="8" s="1"/>
  <c r="G16" i="8"/>
  <c r="E16" i="8"/>
  <c r="D16" i="8"/>
  <c r="C16" i="8"/>
  <c r="B16" i="8"/>
  <c r="H6" i="8"/>
  <c r="B6" i="8"/>
  <c r="F15" i="9" l="1"/>
  <c r="F28" i="9" s="1"/>
  <c r="F9" i="9"/>
  <c r="F5" i="9"/>
  <c r="G24" i="8"/>
  <c r="G25" i="8" s="1"/>
  <c r="F4" i="9" l="1"/>
  <c r="G7" i="1" l="1"/>
  <c r="C7" i="1" s="1"/>
  <c r="E6" i="1"/>
  <c r="C6" i="1" s="1"/>
  <c r="F19" i="2"/>
  <c r="F11" i="2"/>
  <c r="F17" i="2"/>
  <c r="F16" i="2"/>
  <c r="F14" i="2"/>
  <c r="F15" i="2"/>
  <c r="F18" i="2" s="1"/>
  <c r="F13" i="2"/>
  <c r="F10" i="2"/>
  <c r="F9" i="2"/>
  <c r="F8" i="2"/>
  <c r="F14" i="6"/>
  <c r="F3" i="6"/>
  <c r="C11" i="1"/>
  <c r="C12" i="1"/>
  <c r="C13" i="1"/>
  <c r="C14" i="1"/>
  <c r="C15" i="1"/>
  <c r="C10" i="1"/>
  <c r="C21" i="1" l="1"/>
  <c r="C8" i="1"/>
</calcChain>
</file>

<file path=xl/sharedStrings.xml><?xml version="1.0" encoding="utf-8"?>
<sst xmlns="http://schemas.openxmlformats.org/spreadsheetml/2006/main" count="179" uniqueCount="96">
  <si>
    <t>TT</t>
  </si>
  <si>
    <t>Nội dung đầu tư</t>
  </si>
  <si>
    <t>Giá trị đầu tư</t>
  </si>
  <si>
    <t>Năm 2018</t>
  </si>
  <si>
    <t>Năm 2019</t>
  </si>
  <si>
    <t>Năm 2020</t>
  </si>
  <si>
    <t>I</t>
  </si>
  <si>
    <t>Cộng I</t>
  </si>
  <si>
    <t>II</t>
  </si>
  <si>
    <t>Cộng II</t>
  </si>
  <si>
    <t>CỘNG I+II</t>
  </si>
  <si>
    <t>Kinh phí đầu tư hỗ trợ hoạt động kiểm định</t>
  </si>
  <si>
    <t>Năm 2021</t>
  </si>
  <si>
    <t>Xây dựng chương trình đào tạo</t>
  </si>
  <si>
    <t>Đào tạo bồi dưỡng đội ngũ</t>
  </si>
  <si>
    <t>Máy móc thiết bị đào tạo</t>
  </si>
  <si>
    <t>Đầu tư Thư viện</t>
  </si>
  <si>
    <t>Đầu tư các hoạt động quản lý</t>
  </si>
  <si>
    <t xml:space="preserve">Tổng giá trị </t>
  </si>
  <si>
    <t>III</t>
  </si>
  <si>
    <t>Chi phí dự án</t>
  </si>
  <si>
    <t>Chi phí quản lý dự án</t>
  </si>
  <si>
    <t>Chi phí lập dự án</t>
  </si>
  <si>
    <t>Chi phí thẩm định dự án</t>
  </si>
  <si>
    <t>Chi phí dự phòng</t>
  </si>
  <si>
    <t>ĐVT: đồng</t>
  </si>
  <si>
    <t>ĐVT</t>
  </si>
  <si>
    <t>Số lượng</t>
  </si>
  <si>
    <t>Đơn giá</t>
  </si>
  <si>
    <t>Thành tiền</t>
  </si>
  <si>
    <t>Chương trình</t>
  </si>
  <si>
    <t>Phí đánh giá tại chỗ (địa điểm trường)</t>
  </si>
  <si>
    <t>Tổng cộng</t>
  </si>
  <si>
    <t>Xem xét, đánh giá</t>
  </si>
  <si>
    <t>Cơ sở</t>
  </si>
  <si>
    <t>Đánh giá viên</t>
  </si>
  <si>
    <t>Sinh hoạt phí cho các chuyên gia ABET tham gia đánh giá</t>
  </si>
  <si>
    <t>Vé máy bay</t>
  </si>
  <si>
    <t>Người</t>
  </si>
  <si>
    <t>Ghi chú</t>
  </si>
  <si>
    <t>Gồm 1 trưởng đoàn, 02 đánh giá viên</t>
  </si>
  <si>
    <t>Thông dịch viên</t>
  </si>
  <si>
    <t>Lệ phí thị thực</t>
  </si>
  <si>
    <t>Khách sạn (REX)</t>
  </si>
  <si>
    <t>Ngày</t>
  </si>
  <si>
    <t>Ăn</t>
  </si>
  <si>
    <t>Phí xem xét, đánh giá</t>
  </si>
  <si>
    <t>CỘNG II</t>
  </si>
  <si>
    <t>CộNG I</t>
  </si>
  <si>
    <t>I +II</t>
  </si>
  <si>
    <t>(Bảng tính dựa trên tỉ giá 1 USD/23.256đ)</t>
  </si>
  <si>
    <t>Phí kiểm định (ABET)</t>
  </si>
  <si>
    <t>Sinh hoạt phí của đoàn đánh giá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</si>
  <si>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</si>
  <si>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</si>
  <si>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</si>
  <si>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</si>
  <si>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</si>
  <si>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</si>
  <si>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</si>
  <si>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</si>
  <si>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</si>
  <si>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</si>
  <si>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</si>
  <si>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</si>
  <si>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</si>
  <si>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</si>
  <si>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</si>
  <si>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Chi phí lập hồ sơ mời thầu và chi phí  lựa chọn nhà thầu</t>
  </si>
  <si>
    <t>QLDA</t>
  </si>
  <si>
    <t>Lập DA báo cáo khả  thi</t>
  </si>
  <si>
    <t>Chi phí thẩm định giá</t>
  </si>
  <si>
    <t>Thiết bị</t>
  </si>
  <si>
    <t>Xây dựng</t>
  </si>
  <si>
    <t>Giám sát XD</t>
  </si>
  <si>
    <t>Giám sát TB</t>
  </si>
  <si>
    <t>Chi phí thẩm tra thiết kế dự toán</t>
  </si>
  <si>
    <t>Xây dựng hệ thống quản lý chất lượng, phần mềm quản lý</t>
  </si>
  <si>
    <t>Nâng cấp cơ sở hạ tầng thông tin, đường truyền</t>
  </si>
  <si>
    <t>5.1</t>
  </si>
  <si>
    <t>5.2</t>
  </si>
  <si>
    <t>2.1</t>
  </si>
  <si>
    <t>2.2</t>
  </si>
  <si>
    <t>3.1</t>
  </si>
  <si>
    <t>3.2</t>
  </si>
  <si>
    <t>A- HOẠT ĐỘNG ĐÁNH GIÁ (I+II)</t>
  </si>
  <si>
    <t>B- HOẠT ĐỘNG ĐẦU TƯ DỰ ÁN</t>
  </si>
  <si>
    <t>TỔNG GIÁ TRỊ DỰ ÁN</t>
  </si>
  <si>
    <t>Nguồn kinh phí</t>
  </si>
  <si>
    <t>Thiết bị đào tạo cơ khí (từ dự án ngành mũi nhọn theo QĐ 2805 của UBNDTP)</t>
  </si>
  <si>
    <t>Xây dựng chương trình</t>
  </si>
  <si>
    <t xml:space="preserve">Chuyên ngành Cơ khí </t>
  </si>
  <si>
    <t>Chuyên ngành Điện</t>
  </si>
  <si>
    <t>Chuyên ngành Cơ khí</t>
  </si>
  <si>
    <t>C</t>
  </si>
  <si>
    <t>CỘNG (A+B+C)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</si>
</sst>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8">
    <xf numFmtId="0" fontId="0" fillId="0" borderId="0" xfId="0"/>
    <xf numFmtId="3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Font="1" applyBorder="1"/>
    <xf numFmtId="3" fontId="4" fillId="0" borderId="1" xfId="0" applyNumberFormat="1" applyFont="1" applyBorder="1" applyAlignment="1">
      <alignment horizontal="right" vertical="center" wrapText="1"/>
    </xf>
    <xf numFmtId="0" fontId="9" fillId="0" borderId="0" xfId="0" applyFont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4" fontId="4" fillId="0" borderId="1" xfId="1" applyNumberFormat="1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4" fillId="0" borderId="2" xfId="0" applyFont="1" applyBorder="1" applyAlignment="1">
      <alignment horizontal="justify" vertical="center" wrapText="1"/>
    </xf>
    <xf numFmtId="164" fontId="3" fillId="0" borderId="1" xfId="0" applyNumberFormat="1" applyFont="1" applyBorder="1"/>
    <xf numFmtId="0" fontId="12" fillId="0" borderId="0" xfId="0" applyFont="1"/>
    <xf numFmtId="0" fontId="13" fillId="0" borderId="1" xfId="0" applyFont="1" applyBorder="1" applyAlignment="1">
      <alignment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164" fontId="4" fillId="0" borderId="1" xfId="1" applyNumberFormat="1" applyFont="1" applyBorder="1" applyAlignment="1">
      <alignment vertical="center"/>
    </xf>
    <xf numFmtId="165" fontId="14" fillId="0" borderId="0" xfId="0" quotePrefix="1" applyNumberFormat="1" applyFont="1"/>
    <xf numFmtId="0" fontId="0" fillId="2" borderId="0" xfId="0" applyFill="1"/>
    <xf numFmtId="0" fontId="15" fillId="2" borderId="2" xfId="0" applyFont="1" applyFill="1" applyBorder="1"/>
    <xf numFmtId="164" fontId="0" fillId="0" borderId="0" xfId="1" applyNumberFormat="1" applyFont="1"/>
    <xf numFmtId="0" fontId="0" fillId="3" borderId="0" xfId="0" applyFill="1"/>
    <xf numFmtId="0" fontId="16" fillId="0" borderId="0" xfId="0" applyFont="1"/>
    <xf numFmtId="166" fontId="16" fillId="0" borderId="0" xfId="1" applyNumberFormat="1" applyFont="1"/>
    <xf numFmtId="0" fontId="16" fillId="3" borderId="0" xfId="0" applyFont="1" applyFill="1"/>
    <xf numFmtId="3" fontId="0" fillId="2" borderId="0" xfId="0" applyNumberFormat="1" applyFill="1"/>
    <xf numFmtId="0" fontId="3" fillId="0" borderId="1" xfId="0" applyFont="1" applyFill="1" applyBorder="1"/>
    <xf numFmtId="0" fontId="2" fillId="0" borderId="0" xfId="0" applyFon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4" fillId="0" borderId="1" xfId="0" applyFont="1" applyFill="1" applyBorder="1"/>
    <xf numFmtId="164" fontId="0" fillId="0" borderId="0" xfId="0" applyNumberFormat="1"/>
    <xf numFmtId="164" fontId="3" fillId="0" borderId="1" xfId="1" applyNumberFormat="1" applyFont="1" applyBorder="1"/>
    <xf numFmtId="164" fontId="11" fillId="0" borderId="1" xfId="1" applyNumberFormat="1" applyFont="1" applyBorder="1"/>
    <xf numFmtId="0" fontId="1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4" fontId="17" fillId="0" borderId="1" xfId="1" applyNumberFormat="1" applyFont="1" applyBorder="1" applyAlignment="1">
      <alignment vertical="center"/>
    </xf>
    <xf numFmtId="0" fontId="9" fillId="0" borderId="0" xfId="0" applyFont="1" applyAlignment="1">
      <alignment horizontal="right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0" fontId="20" fillId="0" borderId="0" xfId="0" applyFont="1"/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164" fontId="19" fillId="0" borderId="1" xfId="1" applyNumberFormat="1" applyFont="1" applyBorder="1"/>
    <xf numFmtId="0" fontId="17" fillId="0" borderId="1" xfId="0" applyFont="1" applyBorder="1" applyAlignment="1">
      <alignment horizontal="left" vertical="center"/>
    </xf>
    <xf numFmtId="164" fontId="11" fillId="0" borderId="1" xfId="1" applyNumberFormat="1" applyFont="1" applyBorder="1" applyAlignment="1">
      <alignment horizontal="right" vertical="center"/>
    </xf>
    <xf numFmtId="164" fontId="17" fillId="0" borderId="1" xfId="1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164" fontId="19" fillId="0" borderId="1" xfId="0" applyNumberFormat="1" applyFont="1" applyBorder="1" applyAlignment="1">
      <alignment horizontal="right" vertical="center"/>
    </xf>
    <xf numFmtId="164" fontId="11" fillId="0" borderId="1" xfId="0" applyNumberFormat="1" applyFont="1" applyBorder="1"/>
    <xf numFmtId="164" fontId="19" fillId="0" borderId="1" xfId="1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164" fontId="19" fillId="3" borderId="1" xfId="1" applyNumberFormat="1" applyFont="1" applyFill="1" applyBorder="1"/>
    <xf numFmtId="164" fontId="11" fillId="2" borderId="1" xfId="1" applyNumberFormat="1" applyFont="1" applyFill="1" applyBorder="1" applyAlignment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LELUUTRU/DEAN-DUAN-CHIENLUOCPHATTRIENTRUONG/TONG%20HOP%20CAC%20DE%20AN-DU%20AN%20-CHUONGTRINHHANHDONG/TONG%20HOP%20DU%20AN%20NAM%202018/DUAN%20DAU%20TU%20NGHE%20TRONG%20DIEM%20(SLDTBXH)%20MOI%20NHAT/EXCEL/CONG%20THUC%20T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INGUGV"/>
      <sheetName val="QUIMOHS"/>
      <sheetName val="TUYENSINHTHEO NGHE"/>
      <sheetName val="CHƯƠNGTRINHGIAOTRINH"/>
      <sheetName val="DANHMUCNGHE"/>
      <sheetName val="THIETBI"/>
      <sheetName val="THIETBIDAYHOC"/>
      <sheetName val="TONGCP(2)"/>
      <sheetName val="TONGCP(CONGTHUC)"/>
      <sheetName val="PHANKY "/>
      <sheetName val="nội su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1">
          <cell r="E11">
            <v>808000000000</v>
          </cell>
        </row>
        <row r="12">
          <cell r="E12">
            <v>427681074656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13" workbookViewId="0">
      <selection activeCell="E27" sqref="E27"/>
    </sheetView>
  </sheetViews>
  <sheetFormatPr defaultRowHeight="15" x14ac:dyDescent="0.25"/>
  <cols>
    <col min="1" max="1" width="6.7109375" customWidth="1"/>
    <col min="2" max="2" width="26.42578125" customWidth="1"/>
    <col min="5" max="5" width="26.140625" customWidth="1"/>
    <col min="6" max="6" width="21" customWidth="1"/>
  </cols>
  <sheetData>
    <row r="1" spans="1:6" ht="22.5" x14ac:dyDescent="0.3">
      <c r="A1" s="87" t="s">
        <v>87</v>
      </c>
      <c r="B1" s="87"/>
      <c r="C1" s="87"/>
      <c r="D1" s="87"/>
      <c r="E1" s="87"/>
      <c r="F1" s="87"/>
    </row>
    <row r="3" spans="1:6" ht="37.5" x14ac:dyDescent="0.25">
      <c r="A3" s="25" t="s">
        <v>0</v>
      </c>
      <c r="B3" s="25" t="s">
        <v>1</v>
      </c>
      <c r="C3" s="25" t="s">
        <v>26</v>
      </c>
      <c r="D3" s="25" t="s">
        <v>27</v>
      </c>
      <c r="E3" s="25" t="s">
        <v>28</v>
      </c>
      <c r="F3" s="25" t="s">
        <v>29</v>
      </c>
    </row>
    <row r="4" spans="1:6" ht="18.75" x14ac:dyDescent="0.25">
      <c r="A4" s="84" t="s">
        <v>85</v>
      </c>
      <c r="B4" s="85"/>
      <c r="C4" s="85"/>
      <c r="D4" s="86"/>
      <c r="E4" s="25"/>
      <c r="F4" s="71">
        <f>F5+F9</f>
        <v>1278354192</v>
      </c>
    </row>
    <row r="5" spans="1:6" ht="18.75" customHeight="1" x14ac:dyDescent="0.25">
      <c r="A5" s="25" t="s">
        <v>6</v>
      </c>
      <c r="B5" s="84" t="s">
        <v>46</v>
      </c>
      <c r="C5" s="86"/>
      <c r="D5" s="25"/>
      <c r="E5" s="25"/>
      <c r="F5" s="71">
        <f>F6+F7+F8</f>
        <v>609000000</v>
      </c>
    </row>
    <row r="6" spans="1:6" ht="41.25" customHeight="1" x14ac:dyDescent="0.25">
      <c r="A6" s="24">
        <v>1</v>
      </c>
      <c r="B6" s="23" t="s">
        <v>33</v>
      </c>
      <c r="C6" s="37" t="s">
        <v>30</v>
      </c>
      <c r="D6" s="24">
        <v>2</v>
      </c>
      <c r="E6" s="32">
        <v>22500000</v>
      </c>
      <c r="F6" s="33">
        <f>D6*E6</f>
        <v>45000000</v>
      </c>
    </row>
    <row r="7" spans="1:6" ht="54.75" customHeight="1" x14ac:dyDescent="0.25">
      <c r="A7" s="24">
        <v>2</v>
      </c>
      <c r="B7" s="23" t="s">
        <v>31</v>
      </c>
      <c r="C7" s="24" t="s">
        <v>34</v>
      </c>
      <c r="D7" s="24">
        <v>1</v>
      </c>
      <c r="E7" s="21">
        <v>188000000</v>
      </c>
      <c r="F7" s="33">
        <f>D7*E7</f>
        <v>188000000</v>
      </c>
    </row>
    <row r="8" spans="1:6" ht="39" customHeight="1" x14ac:dyDescent="0.25">
      <c r="A8" s="24">
        <v>3</v>
      </c>
      <c r="B8" s="23" t="s">
        <v>35</v>
      </c>
      <c r="C8" s="37" t="s">
        <v>30</v>
      </c>
      <c r="D8" s="24">
        <v>2</v>
      </c>
      <c r="E8" s="21">
        <v>188000000</v>
      </c>
      <c r="F8" s="33">
        <f>D8*E8</f>
        <v>376000000</v>
      </c>
    </row>
    <row r="9" spans="1:6" ht="34.5" customHeight="1" x14ac:dyDescent="0.25">
      <c r="A9" s="25" t="s">
        <v>8</v>
      </c>
      <c r="B9" s="84" t="s">
        <v>36</v>
      </c>
      <c r="C9" s="85"/>
      <c r="D9" s="85"/>
      <c r="E9" s="85"/>
      <c r="F9" s="72">
        <f>F10+F11+F12+F13+F14</f>
        <v>669354192</v>
      </c>
    </row>
    <row r="10" spans="1:6" ht="30.75" customHeight="1" x14ac:dyDescent="0.25">
      <c r="A10" s="24">
        <v>1</v>
      </c>
      <c r="B10" s="35" t="s">
        <v>37</v>
      </c>
      <c r="C10" s="24" t="s">
        <v>38</v>
      </c>
      <c r="D10" s="24">
        <v>3</v>
      </c>
      <c r="E10" s="32">
        <v>162792000</v>
      </c>
      <c r="F10" s="32">
        <f>D10*E10</f>
        <v>488376000</v>
      </c>
    </row>
    <row r="11" spans="1:6" ht="56.25" customHeight="1" x14ac:dyDescent="0.25">
      <c r="A11" s="24">
        <v>2</v>
      </c>
      <c r="B11" s="35" t="s">
        <v>41</v>
      </c>
      <c r="C11" s="24" t="s">
        <v>38</v>
      </c>
      <c r="D11" s="24">
        <v>3</v>
      </c>
      <c r="E11" s="32">
        <v>13953600</v>
      </c>
      <c r="F11" s="32">
        <f t="shared" ref="F11:F14" si="0">D11*E11</f>
        <v>41860800</v>
      </c>
    </row>
    <row r="12" spans="1:6" ht="33.75" customHeight="1" x14ac:dyDescent="0.25">
      <c r="A12" s="24">
        <v>3</v>
      </c>
      <c r="B12" s="35" t="s">
        <v>42</v>
      </c>
      <c r="C12" s="24" t="s">
        <v>38</v>
      </c>
      <c r="D12" s="24">
        <v>3</v>
      </c>
      <c r="E12" s="32">
        <v>3488400</v>
      </c>
      <c r="F12" s="32">
        <f t="shared" si="0"/>
        <v>10465200</v>
      </c>
    </row>
    <row r="13" spans="1:6" ht="36.75" customHeight="1" x14ac:dyDescent="0.25">
      <c r="A13" s="24">
        <v>4</v>
      </c>
      <c r="B13" s="35" t="s">
        <v>43</v>
      </c>
      <c r="C13" s="24" t="s">
        <v>44</v>
      </c>
      <c r="D13" s="24">
        <v>5</v>
      </c>
      <c r="E13" s="32">
        <v>17442000</v>
      </c>
      <c r="F13" s="32">
        <f t="shared" si="0"/>
        <v>87210000</v>
      </c>
    </row>
    <row r="14" spans="1:6" ht="18.75" x14ac:dyDescent="0.25">
      <c r="A14" s="24">
        <v>5</v>
      </c>
      <c r="B14" s="35" t="s">
        <v>45</v>
      </c>
      <c r="C14" s="24" t="s">
        <v>38</v>
      </c>
      <c r="D14" s="24">
        <v>3</v>
      </c>
      <c r="E14" s="32">
        <v>13814064</v>
      </c>
      <c r="F14" s="32">
        <f t="shared" si="0"/>
        <v>41442192</v>
      </c>
    </row>
    <row r="15" spans="1:6" ht="18.75" x14ac:dyDescent="0.25">
      <c r="A15" s="84" t="s">
        <v>86</v>
      </c>
      <c r="B15" s="85"/>
      <c r="C15" s="85"/>
      <c r="D15" s="86"/>
      <c r="E15" s="38"/>
      <c r="F15" s="82">
        <f>F16+F17+F20+F23+F24</f>
        <v>200267090000</v>
      </c>
    </row>
    <row r="16" spans="1:6" ht="33" x14ac:dyDescent="0.25">
      <c r="A16" s="100">
        <v>1</v>
      </c>
      <c r="B16" s="101" t="s">
        <v>90</v>
      </c>
      <c r="C16" s="102" t="s">
        <v>30</v>
      </c>
      <c r="D16" s="100">
        <v>2</v>
      </c>
      <c r="E16" s="103"/>
      <c r="F16" s="103"/>
    </row>
    <row r="17" spans="1:6" ht="16.5" x14ac:dyDescent="0.25">
      <c r="A17" s="66">
        <v>2</v>
      </c>
      <c r="B17" s="75" t="s">
        <v>14</v>
      </c>
      <c r="C17" s="64"/>
      <c r="D17" s="66"/>
      <c r="E17" s="74"/>
      <c r="F17" s="78">
        <f>F18+F19</f>
        <v>337000000</v>
      </c>
    </row>
    <row r="18" spans="1:6" ht="16.5" x14ac:dyDescent="0.25">
      <c r="A18" s="66" t="s">
        <v>81</v>
      </c>
      <c r="B18" s="77" t="s">
        <v>91</v>
      </c>
      <c r="C18" s="64"/>
      <c r="D18" s="66"/>
      <c r="E18" s="74"/>
      <c r="F18" s="79">
        <f>DAUTU!F5</f>
        <v>156500000</v>
      </c>
    </row>
    <row r="19" spans="1:6" ht="16.5" x14ac:dyDescent="0.25">
      <c r="A19" s="66" t="s">
        <v>82</v>
      </c>
      <c r="B19" s="77" t="s">
        <v>92</v>
      </c>
      <c r="C19" s="64"/>
      <c r="D19" s="66"/>
      <c r="E19" s="74"/>
      <c r="F19" s="79">
        <f>DAUTU!F6</f>
        <v>180500000</v>
      </c>
    </row>
    <row r="20" spans="1:6" ht="37.5" x14ac:dyDescent="0.25">
      <c r="A20" s="68">
        <v>3</v>
      </c>
      <c r="B20" s="4" t="s">
        <v>15</v>
      </c>
      <c r="C20" s="65"/>
      <c r="D20" s="68"/>
      <c r="E20" s="80"/>
      <c r="F20" s="81">
        <f>F21+F22</f>
        <v>194330090000</v>
      </c>
    </row>
    <row r="21" spans="1:6" ht="37.5" x14ac:dyDescent="0.25">
      <c r="A21" s="66" t="s">
        <v>83</v>
      </c>
      <c r="B21" s="8" t="s">
        <v>93</v>
      </c>
      <c r="C21" s="64"/>
      <c r="D21" s="66"/>
      <c r="E21" s="74"/>
      <c r="F21" s="107">
        <f>DAUTU!F8</f>
        <v>183383660000</v>
      </c>
    </row>
    <row r="22" spans="1:6" ht="18.75" x14ac:dyDescent="0.25">
      <c r="A22" s="66" t="s">
        <v>84</v>
      </c>
      <c r="B22" s="8" t="s">
        <v>92</v>
      </c>
      <c r="C22" s="64"/>
      <c r="D22" s="66"/>
      <c r="E22" s="74"/>
      <c r="F22" s="78">
        <f>DAUTU!F9</f>
        <v>10946430000</v>
      </c>
    </row>
    <row r="23" spans="1:6" ht="18.75" x14ac:dyDescent="0.25">
      <c r="A23" s="66">
        <v>4</v>
      </c>
      <c r="B23" s="15" t="s">
        <v>16</v>
      </c>
      <c r="C23" s="64"/>
      <c r="D23" s="66"/>
      <c r="E23" s="74"/>
      <c r="F23" s="78">
        <f>DAUTU!F10</f>
        <v>5000000000</v>
      </c>
    </row>
    <row r="24" spans="1:6" ht="37.5" x14ac:dyDescent="0.25">
      <c r="A24" s="68">
        <v>5</v>
      </c>
      <c r="B24" s="16" t="s">
        <v>17</v>
      </c>
      <c r="C24" s="65"/>
      <c r="D24" s="68"/>
      <c r="E24" s="80"/>
      <c r="F24" s="81">
        <f>F25+F26</f>
        <v>600000000</v>
      </c>
    </row>
    <row r="25" spans="1:6" ht="56.25" x14ac:dyDescent="0.25">
      <c r="A25" s="66" t="s">
        <v>79</v>
      </c>
      <c r="B25" s="8" t="s">
        <v>77</v>
      </c>
      <c r="C25" s="64"/>
      <c r="D25" s="66"/>
      <c r="E25" s="74"/>
      <c r="F25" s="78">
        <f>DAUTU!F12</f>
        <v>300000000</v>
      </c>
    </row>
    <row r="26" spans="1:6" ht="56.25" x14ac:dyDescent="0.25">
      <c r="A26" s="66" t="s">
        <v>80</v>
      </c>
      <c r="B26" s="8" t="s">
        <v>78</v>
      </c>
      <c r="C26" s="64"/>
      <c r="D26" s="66"/>
      <c r="E26" s="74"/>
      <c r="F26" s="78">
        <f>DAUTU!F13</f>
        <v>300000000</v>
      </c>
    </row>
    <row r="27" spans="1:6" ht="18.75" x14ac:dyDescent="0.25">
      <c r="A27" s="68" t="s">
        <v>94</v>
      </c>
      <c r="B27" s="16" t="s">
        <v>20</v>
      </c>
      <c r="C27" s="65"/>
      <c r="D27" s="68"/>
      <c r="E27" s="80"/>
      <c r="F27" s="83"/>
    </row>
    <row r="28" spans="1:6" ht="21.75" customHeight="1" x14ac:dyDescent="0.25">
      <c r="A28" s="68"/>
      <c r="B28" s="68" t="s">
        <v>95</v>
      </c>
      <c r="C28" s="65"/>
      <c r="D28" s="68"/>
      <c r="E28" s="80"/>
      <c r="F28" s="81">
        <f>F4+F15+F27</f>
        <v>201545444192</v>
      </c>
    </row>
    <row r="31" spans="1:6" x14ac:dyDescent="0.25">
      <c r="B31" s="73" t="s">
        <v>88</v>
      </c>
      <c r="C31" s="88" t="s">
        <v>89</v>
      </c>
      <c r="D31" s="88"/>
      <c r="E31" s="88"/>
      <c r="F31" s="88"/>
    </row>
  </sheetData>
  <mergeCells count="6">
    <mergeCell ref="B9:E9"/>
    <mergeCell ref="A15:D15"/>
    <mergeCell ref="A1:F1"/>
    <mergeCell ref="C31:F31"/>
    <mergeCell ref="B5:C5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20"/>
  <sheetViews>
    <sheetView topLeftCell="A5" workbookViewId="0">
      <selection activeCell="A6" sqref="A6:G19"/>
    </sheetView>
  </sheetViews>
  <sheetFormatPr defaultRowHeight="15" x14ac:dyDescent="0.25"/>
  <cols>
    <col min="1" max="1" width="5.42578125" customWidth="1"/>
    <col min="2" max="2" width="24.85546875" customWidth="1"/>
    <col min="3" max="3" width="9" customWidth="1"/>
    <col min="5" max="5" width="15.7109375" customWidth="1"/>
    <col min="6" max="6" width="19.28515625" customWidth="1"/>
    <col min="7" max="7" width="13.28515625" customWidth="1"/>
  </cols>
  <sheetData>
    <row r="6" spans="1:7" ht="37.5" x14ac:dyDescent="0.25">
      <c r="A6" s="25" t="s">
        <v>0</v>
      </c>
      <c r="B6" s="25" t="s">
        <v>1</v>
      </c>
      <c r="C6" s="25" t="s">
        <v>26</v>
      </c>
      <c r="D6" s="25" t="s">
        <v>27</v>
      </c>
      <c r="E6" s="25" t="s">
        <v>28</v>
      </c>
      <c r="F6" s="25" t="s">
        <v>29</v>
      </c>
      <c r="G6" s="34" t="s">
        <v>39</v>
      </c>
    </row>
    <row r="7" spans="1:7" ht="18.75" x14ac:dyDescent="0.25">
      <c r="A7" s="25" t="s">
        <v>6</v>
      </c>
      <c r="B7" s="84" t="s">
        <v>46</v>
      </c>
      <c r="C7" s="86"/>
      <c r="D7" s="25"/>
      <c r="E7" s="25"/>
      <c r="F7" s="25"/>
      <c r="G7" s="19"/>
    </row>
    <row r="8" spans="1:7" ht="31.5" x14ac:dyDescent="0.25">
      <c r="A8" s="24">
        <v>1</v>
      </c>
      <c r="B8" s="23" t="s">
        <v>33</v>
      </c>
      <c r="C8" s="37" t="s">
        <v>30</v>
      </c>
      <c r="D8" s="24">
        <v>2</v>
      </c>
      <c r="E8" s="32">
        <v>22500000</v>
      </c>
      <c r="F8" s="33">
        <f>D8*E8</f>
        <v>45000000</v>
      </c>
      <c r="G8" s="19"/>
    </row>
    <row r="9" spans="1:7" ht="37.5" x14ac:dyDescent="0.25">
      <c r="A9" s="24">
        <v>2</v>
      </c>
      <c r="B9" s="23" t="s">
        <v>31</v>
      </c>
      <c r="C9" s="24" t="s">
        <v>34</v>
      </c>
      <c r="D9" s="24">
        <v>1</v>
      </c>
      <c r="E9" s="28">
        <v>188000000</v>
      </c>
      <c r="F9" s="33">
        <f>D9*E9</f>
        <v>188000000</v>
      </c>
      <c r="G9" s="19"/>
    </row>
    <row r="10" spans="1:7" ht="31.5" x14ac:dyDescent="0.25">
      <c r="A10" s="24">
        <v>3</v>
      </c>
      <c r="B10" s="23" t="s">
        <v>35</v>
      </c>
      <c r="C10" s="37" t="s">
        <v>30</v>
      </c>
      <c r="D10" s="24">
        <v>2</v>
      </c>
      <c r="E10" s="28">
        <v>188000000</v>
      </c>
      <c r="F10" s="33">
        <f>D10*E10</f>
        <v>376000000</v>
      </c>
      <c r="G10" s="19"/>
    </row>
    <row r="11" spans="1:7" ht="18.75" x14ac:dyDescent="0.25">
      <c r="A11" s="24"/>
      <c r="B11" s="39" t="s">
        <v>48</v>
      </c>
      <c r="C11" s="37"/>
      <c r="D11" s="24"/>
      <c r="E11" s="28"/>
      <c r="F11" s="33">
        <f>SUM(F8:F10)</f>
        <v>609000000</v>
      </c>
      <c r="G11" s="19"/>
    </row>
    <row r="12" spans="1:7" ht="18.75" customHeight="1" x14ac:dyDescent="0.25">
      <c r="A12" s="25" t="s">
        <v>8</v>
      </c>
      <c r="B12" s="84" t="s">
        <v>36</v>
      </c>
      <c r="C12" s="85"/>
      <c r="D12" s="85"/>
      <c r="E12" s="85"/>
      <c r="F12" s="86"/>
      <c r="G12" s="19"/>
    </row>
    <row r="13" spans="1:7" ht="18.75" customHeight="1" x14ac:dyDescent="0.25">
      <c r="A13" s="24">
        <v>1</v>
      </c>
      <c r="B13" s="35" t="s">
        <v>37</v>
      </c>
      <c r="C13" s="24" t="s">
        <v>38</v>
      </c>
      <c r="D13" s="24">
        <v>3</v>
      </c>
      <c r="E13" s="32">
        <v>162792000</v>
      </c>
      <c r="F13" s="32">
        <f>D13*E13</f>
        <v>488376000</v>
      </c>
      <c r="G13" s="89" t="s">
        <v>40</v>
      </c>
    </row>
    <row r="14" spans="1:7" ht="18.75" customHeight="1" x14ac:dyDescent="0.25">
      <c r="A14" s="24">
        <v>2</v>
      </c>
      <c r="B14" s="35" t="s">
        <v>41</v>
      </c>
      <c r="C14" s="24" t="s">
        <v>38</v>
      </c>
      <c r="D14" s="24">
        <v>3</v>
      </c>
      <c r="E14" s="32">
        <v>13953600</v>
      </c>
      <c r="F14" s="32">
        <f t="shared" ref="F14:F17" si="0">D14*E14</f>
        <v>41860800</v>
      </c>
      <c r="G14" s="90"/>
    </row>
    <row r="15" spans="1:7" ht="18.75" customHeight="1" x14ac:dyDescent="0.25">
      <c r="A15" s="24">
        <v>3</v>
      </c>
      <c r="B15" s="35" t="s">
        <v>42</v>
      </c>
      <c r="C15" s="24" t="s">
        <v>38</v>
      </c>
      <c r="D15" s="24">
        <v>3</v>
      </c>
      <c r="E15" s="32">
        <v>3488400</v>
      </c>
      <c r="F15" s="32">
        <f t="shared" si="0"/>
        <v>10465200</v>
      </c>
      <c r="G15" s="90"/>
    </row>
    <row r="16" spans="1:7" ht="18.75" customHeight="1" x14ac:dyDescent="0.25">
      <c r="A16" s="24">
        <v>4</v>
      </c>
      <c r="B16" s="35" t="s">
        <v>43</v>
      </c>
      <c r="C16" s="24" t="s">
        <v>44</v>
      </c>
      <c r="D16" s="24">
        <v>5</v>
      </c>
      <c r="E16" s="32">
        <v>17442000</v>
      </c>
      <c r="F16" s="32">
        <f t="shared" si="0"/>
        <v>87210000</v>
      </c>
      <c r="G16" s="90"/>
    </row>
    <row r="17" spans="1:7" ht="18.75" customHeight="1" x14ac:dyDescent="0.25">
      <c r="A17" s="24">
        <v>5</v>
      </c>
      <c r="B17" s="35" t="s">
        <v>45</v>
      </c>
      <c r="C17" s="24" t="s">
        <v>38</v>
      </c>
      <c r="D17" s="24">
        <v>3</v>
      </c>
      <c r="E17" s="32">
        <v>13814064</v>
      </c>
      <c r="F17" s="32">
        <f t="shared" si="0"/>
        <v>41442192</v>
      </c>
      <c r="G17" s="91"/>
    </row>
    <row r="18" spans="1:7" ht="18.75" x14ac:dyDescent="0.3">
      <c r="A18" s="26"/>
      <c r="B18" s="27" t="s">
        <v>47</v>
      </c>
      <c r="C18" s="26"/>
      <c r="D18" s="27"/>
      <c r="E18" s="36"/>
      <c r="F18" s="36">
        <f>SUM(F13:F17)</f>
        <v>669354192</v>
      </c>
      <c r="G18" s="19"/>
    </row>
    <row r="19" spans="1:7" ht="18.75" x14ac:dyDescent="0.3">
      <c r="A19" s="26"/>
      <c r="B19" s="26" t="s">
        <v>49</v>
      </c>
      <c r="C19" s="26"/>
      <c r="D19" s="26"/>
      <c r="E19" s="26"/>
      <c r="F19" s="40">
        <f>F11+F18</f>
        <v>1278354192</v>
      </c>
      <c r="G19" s="26"/>
    </row>
    <row r="20" spans="1:7" x14ac:dyDescent="0.25">
      <c r="B20" s="41" t="s">
        <v>50</v>
      </c>
    </row>
  </sheetData>
  <mergeCells count="3">
    <mergeCell ref="B7:C7"/>
    <mergeCell ref="B12:F12"/>
    <mergeCell ref="G13:G17"/>
  </mergeCells>
  <pageMargins left="0.45" right="0.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A3" sqref="A3:F3"/>
    </sheetView>
  </sheetViews>
  <sheetFormatPr defaultRowHeight="15" x14ac:dyDescent="0.25"/>
  <cols>
    <col min="1" max="1" width="5.28515625" customWidth="1"/>
    <col min="2" max="2" width="29.5703125" customWidth="1"/>
    <col min="3" max="3" width="8.85546875" customWidth="1"/>
    <col min="4" max="4" width="12" customWidth="1"/>
    <col min="5" max="5" width="16.5703125" customWidth="1"/>
    <col min="6" max="6" width="22.140625" customWidth="1"/>
  </cols>
  <sheetData>
    <row r="1" spans="1:6" x14ac:dyDescent="0.25">
      <c r="F1" s="70" t="s">
        <v>25</v>
      </c>
    </row>
    <row r="2" spans="1:6" ht="18.75" x14ac:dyDescent="0.25">
      <c r="A2" s="25" t="s">
        <v>0</v>
      </c>
      <c r="B2" s="25" t="s">
        <v>1</v>
      </c>
      <c r="C2" s="25" t="s">
        <v>26</v>
      </c>
      <c r="D2" s="25" t="s">
        <v>27</v>
      </c>
      <c r="E2" s="25" t="s">
        <v>28</v>
      </c>
      <c r="F2" s="30" t="s">
        <v>29</v>
      </c>
    </row>
    <row r="3" spans="1:6" ht="37.5" x14ac:dyDescent="0.25">
      <c r="A3" s="104">
        <v>1</v>
      </c>
      <c r="B3" s="105" t="s">
        <v>13</v>
      </c>
      <c r="C3" s="100">
        <v>2</v>
      </c>
      <c r="D3" s="100"/>
      <c r="E3" s="100"/>
      <c r="F3" s="106">
        <f>D3*E3</f>
        <v>0</v>
      </c>
    </row>
    <row r="4" spans="1:6" ht="37.5" x14ac:dyDescent="0.25">
      <c r="A4" s="62">
        <v>2</v>
      </c>
      <c r="B4" s="15" t="s">
        <v>14</v>
      </c>
      <c r="C4" s="66"/>
      <c r="D4" s="66"/>
      <c r="E4" s="66"/>
      <c r="F4" s="76">
        <f>F5+F6</f>
        <v>337000000</v>
      </c>
    </row>
    <row r="5" spans="1:6" ht="18.75" x14ac:dyDescent="0.25">
      <c r="A5" s="63" t="s">
        <v>81</v>
      </c>
      <c r="B5" s="8" t="s">
        <v>93</v>
      </c>
      <c r="C5" s="66"/>
      <c r="D5" s="66"/>
      <c r="E5" s="66"/>
      <c r="F5" s="61">
        <v>156500000</v>
      </c>
    </row>
    <row r="6" spans="1:6" ht="18.75" x14ac:dyDescent="0.25">
      <c r="A6" s="63" t="s">
        <v>82</v>
      </c>
      <c r="B6" s="8" t="s">
        <v>92</v>
      </c>
      <c r="C6" s="66"/>
      <c r="D6" s="66"/>
      <c r="E6" s="66"/>
      <c r="F6" s="61">
        <v>180500000</v>
      </c>
    </row>
    <row r="7" spans="1:6" ht="18.75" x14ac:dyDescent="0.25">
      <c r="A7" s="62">
        <v>3</v>
      </c>
      <c r="B7" s="11" t="s">
        <v>15</v>
      </c>
      <c r="C7" s="66"/>
      <c r="D7" s="66"/>
      <c r="E7" s="66"/>
      <c r="F7" s="76">
        <f>F8+F9</f>
        <v>194330090000</v>
      </c>
    </row>
    <row r="8" spans="1:6" ht="18.75" x14ac:dyDescent="0.25">
      <c r="A8" s="63" t="s">
        <v>83</v>
      </c>
      <c r="B8" s="8" t="s">
        <v>93</v>
      </c>
      <c r="C8" s="66"/>
      <c r="D8" s="66"/>
      <c r="E8" s="66"/>
      <c r="F8" s="61">
        <v>183383660000</v>
      </c>
    </row>
    <row r="9" spans="1:6" ht="18.75" x14ac:dyDescent="0.25">
      <c r="A9" s="63" t="s">
        <v>84</v>
      </c>
      <c r="B9" s="8" t="s">
        <v>92</v>
      </c>
      <c r="C9" s="66"/>
      <c r="D9" s="66"/>
      <c r="E9" s="66"/>
      <c r="F9" s="61">
        <v>10946430000</v>
      </c>
    </row>
    <row r="10" spans="1:6" ht="18.75" x14ac:dyDescent="0.25">
      <c r="A10" s="62">
        <v>4</v>
      </c>
      <c r="B10" s="15" t="s">
        <v>16</v>
      </c>
      <c r="C10" s="66"/>
      <c r="D10" s="66"/>
      <c r="E10" s="66"/>
      <c r="F10" s="76">
        <v>5000000000</v>
      </c>
    </row>
    <row r="11" spans="1:6" ht="37.5" x14ac:dyDescent="0.25">
      <c r="A11" s="62">
        <v>5</v>
      </c>
      <c r="B11" s="15" t="s">
        <v>17</v>
      </c>
      <c r="C11" s="66"/>
      <c r="D11" s="66"/>
      <c r="E11" s="66"/>
      <c r="F11" s="76">
        <f>F12+F13</f>
        <v>600000000</v>
      </c>
    </row>
    <row r="12" spans="1:6" ht="56.25" x14ac:dyDescent="0.25">
      <c r="A12" s="62" t="s">
        <v>79</v>
      </c>
      <c r="B12" s="8" t="s">
        <v>77</v>
      </c>
      <c r="C12" s="67"/>
      <c r="D12" s="67"/>
      <c r="E12" s="67"/>
      <c r="F12" s="69">
        <v>300000000</v>
      </c>
    </row>
    <row r="13" spans="1:6" ht="37.5" x14ac:dyDescent="0.25">
      <c r="A13" s="62" t="s">
        <v>80</v>
      </c>
      <c r="B13" s="8" t="s">
        <v>78</v>
      </c>
      <c r="C13" s="67"/>
      <c r="D13" s="67"/>
      <c r="E13" s="67"/>
      <c r="F13" s="69">
        <v>300000000</v>
      </c>
    </row>
    <row r="14" spans="1:6" ht="18.75" x14ac:dyDescent="0.3">
      <c r="A14" s="29"/>
      <c r="B14" s="31" t="s">
        <v>32</v>
      </c>
      <c r="C14" s="68"/>
      <c r="D14" s="68"/>
      <c r="E14" s="68"/>
      <c r="F14" s="60">
        <f>F3+F4+F7+F10+F11</f>
        <v>200267090000</v>
      </c>
    </row>
  </sheetData>
  <pageMargins left="0.45" right="0.2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1"/>
  <sheetViews>
    <sheetView workbookViewId="0">
      <selection activeCell="B11" sqref="B11"/>
    </sheetView>
  </sheetViews>
  <sheetFormatPr defaultRowHeight="15" x14ac:dyDescent="0.25"/>
  <cols>
    <col min="1" max="1" width="5.5703125" customWidth="1"/>
    <col min="2" max="2" width="23.28515625" customWidth="1"/>
    <col min="3" max="3" width="14.7109375" customWidth="1"/>
    <col min="4" max="4" width="15" customWidth="1"/>
    <col min="5" max="5" width="20.140625" customWidth="1"/>
  </cols>
  <sheetData>
    <row r="6" spans="1:5" ht="18.75" x14ac:dyDescent="0.25">
      <c r="A6" s="25" t="s">
        <v>0</v>
      </c>
      <c r="B6" s="25" t="s">
        <v>1</v>
      </c>
      <c r="C6" s="25" t="s">
        <v>26</v>
      </c>
      <c r="D6" s="25" t="s">
        <v>27</v>
      </c>
      <c r="E6" s="25" t="s">
        <v>28</v>
      </c>
    </row>
    <row r="7" spans="1:5" ht="40.5" customHeight="1" x14ac:dyDescent="0.25">
      <c r="A7" s="19"/>
      <c r="B7" s="15" t="s">
        <v>22</v>
      </c>
      <c r="C7" s="19"/>
      <c r="D7" s="19"/>
      <c r="E7" s="19"/>
    </row>
    <row r="8" spans="1:5" ht="46.5" customHeight="1" x14ac:dyDescent="0.25">
      <c r="A8" s="19"/>
      <c r="B8" s="15" t="s">
        <v>21</v>
      </c>
      <c r="C8" s="19"/>
      <c r="D8" s="19"/>
      <c r="E8" s="19"/>
    </row>
    <row r="9" spans="1:5" ht="45.75" customHeight="1" x14ac:dyDescent="0.25">
      <c r="A9" s="19"/>
      <c r="B9" s="15" t="s">
        <v>23</v>
      </c>
      <c r="C9" s="19"/>
      <c r="D9" s="19"/>
      <c r="E9" s="19"/>
    </row>
    <row r="10" spans="1:5" ht="42" customHeight="1" x14ac:dyDescent="0.25">
      <c r="A10" s="19"/>
      <c r="B10" s="15" t="s">
        <v>24</v>
      </c>
      <c r="C10" s="19"/>
      <c r="D10" s="19"/>
      <c r="E10" s="19"/>
    </row>
    <row r="11" spans="1:5" ht="18.75" x14ac:dyDescent="0.3">
      <c r="A11" s="29"/>
      <c r="B11" s="31" t="s">
        <v>32</v>
      </c>
      <c r="C11" s="29"/>
      <c r="D11" s="29"/>
      <c r="E11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>
      <selection activeCell="B21" sqref="B21"/>
    </sheetView>
  </sheetViews>
  <sheetFormatPr defaultRowHeight="15" x14ac:dyDescent="0.25"/>
  <cols>
    <col min="1" max="1" width="5.42578125" customWidth="1"/>
    <col min="2" max="2" width="28.5703125" customWidth="1"/>
    <col min="3" max="3" width="21.7109375" customWidth="1"/>
    <col min="4" max="5" width="19" customWidth="1"/>
    <col min="6" max="6" width="19.140625" customWidth="1"/>
    <col min="7" max="7" width="19.85546875" customWidth="1"/>
  </cols>
  <sheetData>
    <row r="2" spans="1:7" x14ac:dyDescent="0.25">
      <c r="G2" s="22" t="s">
        <v>25</v>
      </c>
    </row>
    <row r="3" spans="1:7" ht="18.75" x14ac:dyDescent="0.25">
      <c r="A3" s="92" t="s">
        <v>0</v>
      </c>
      <c r="B3" s="93" t="s">
        <v>1</v>
      </c>
      <c r="C3" s="94" t="s">
        <v>2</v>
      </c>
      <c r="D3" s="95"/>
      <c r="E3" s="95"/>
      <c r="F3" s="95"/>
      <c r="G3" s="96"/>
    </row>
    <row r="4" spans="1:7" ht="18.75" x14ac:dyDescent="0.25">
      <c r="A4" s="92"/>
      <c r="B4" s="93"/>
      <c r="C4" s="2" t="s">
        <v>18</v>
      </c>
      <c r="D4" s="2" t="s">
        <v>3</v>
      </c>
      <c r="E4" s="2" t="s">
        <v>4</v>
      </c>
      <c r="F4" s="2" t="s">
        <v>5</v>
      </c>
      <c r="G4" s="2" t="s">
        <v>12</v>
      </c>
    </row>
    <row r="5" spans="1:7" ht="18.75" x14ac:dyDescent="0.25">
      <c r="A5" s="3" t="s">
        <v>6</v>
      </c>
      <c r="B5" s="42" t="s">
        <v>51</v>
      </c>
      <c r="C5" s="11"/>
      <c r="D5" s="11"/>
      <c r="E5" s="11"/>
      <c r="F5" s="5"/>
      <c r="G5" s="20"/>
    </row>
    <row r="6" spans="1:7" ht="18.75" x14ac:dyDescent="0.25">
      <c r="A6" s="5">
        <v>1</v>
      </c>
      <c r="B6" s="11" t="s">
        <v>33</v>
      </c>
      <c r="C6" s="12">
        <f>D6+E6+F6+G6</f>
        <v>609000000</v>
      </c>
      <c r="D6" s="17"/>
      <c r="E6" s="43">
        <f>KIEMDINH!F11</f>
        <v>609000000</v>
      </c>
      <c r="F6" s="7"/>
      <c r="G6" s="20"/>
    </row>
    <row r="7" spans="1:7" ht="37.5" x14ac:dyDescent="0.25">
      <c r="A7" s="5">
        <v>2</v>
      </c>
      <c r="B7" s="15" t="s">
        <v>52</v>
      </c>
      <c r="C7" s="12">
        <f t="shared" ref="C7:C15" si="0">D7+E7+F7+G7</f>
        <v>669354192</v>
      </c>
      <c r="D7" s="9"/>
      <c r="E7" s="9"/>
      <c r="F7" s="10"/>
      <c r="G7" s="44">
        <f>KIEMDINH!F18</f>
        <v>669354192</v>
      </c>
    </row>
    <row r="8" spans="1:7" ht="18.75" x14ac:dyDescent="0.25">
      <c r="A8" s="5"/>
      <c r="B8" s="16" t="s">
        <v>7</v>
      </c>
      <c r="C8" s="6">
        <f>SUM(C6:C7)</f>
        <v>1278354192</v>
      </c>
      <c r="D8" s="9"/>
      <c r="E8" s="9"/>
      <c r="F8" s="10"/>
      <c r="G8" s="20"/>
    </row>
    <row r="9" spans="1:7" ht="20.25" customHeight="1" x14ac:dyDescent="0.25">
      <c r="A9" s="3" t="s">
        <v>8</v>
      </c>
      <c r="B9" s="97" t="s">
        <v>11</v>
      </c>
      <c r="C9" s="98"/>
      <c r="D9" s="99"/>
      <c r="E9" s="9"/>
      <c r="F9" s="9"/>
      <c r="G9" s="20"/>
    </row>
    <row r="10" spans="1:7" ht="37.5" x14ac:dyDescent="0.25">
      <c r="A10" s="5">
        <v>1</v>
      </c>
      <c r="B10" s="11" t="s">
        <v>13</v>
      </c>
      <c r="C10" s="12">
        <f t="shared" si="0"/>
        <v>0</v>
      </c>
      <c r="D10" s="12"/>
      <c r="E10" s="13"/>
      <c r="F10" s="14"/>
      <c r="G10" s="20"/>
    </row>
    <row r="11" spans="1:7" ht="37.5" x14ac:dyDescent="0.25">
      <c r="A11" s="5">
        <v>2</v>
      </c>
      <c r="B11" s="15" t="s">
        <v>14</v>
      </c>
      <c r="C11" s="12">
        <f t="shared" si="0"/>
        <v>0</v>
      </c>
      <c r="D11" s="14"/>
      <c r="E11" s="7"/>
      <c r="F11" s="7"/>
      <c r="G11" s="20"/>
    </row>
    <row r="12" spans="1:7" ht="18.75" x14ac:dyDescent="0.25">
      <c r="A12" s="5">
        <v>3</v>
      </c>
      <c r="B12" s="11" t="s">
        <v>15</v>
      </c>
      <c r="C12" s="12">
        <f t="shared" si="0"/>
        <v>0</v>
      </c>
      <c r="D12" s="14"/>
      <c r="E12" s="14"/>
      <c r="F12" s="14"/>
      <c r="G12" s="20"/>
    </row>
    <row r="13" spans="1:7" ht="18.75" x14ac:dyDescent="0.25">
      <c r="A13" s="5">
        <v>4</v>
      </c>
      <c r="B13" s="15" t="s">
        <v>16</v>
      </c>
      <c r="C13" s="12">
        <f t="shared" si="0"/>
        <v>5000000000</v>
      </c>
      <c r="D13" s="14">
        <f>DAUTU!F10</f>
        <v>5000000000</v>
      </c>
      <c r="E13" s="14"/>
      <c r="F13" s="14"/>
      <c r="G13" s="20"/>
    </row>
    <row r="14" spans="1:7" ht="37.5" x14ac:dyDescent="0.25">
      <c r="A14" s="5">
        <v>5</v>
      </c>
      <c r="B14" s="15" t="s">
        <v>17</v>
      </c>
      <c r="C14" s="12">
        <f t="shared" si="0"/>
        <v>600000000</v>
      </c>
      <c r="D14" s="14">
        <f>DAUTU!F11</f>
        <v>600000000</v>
      </c>
      <c r="E14" s="14"/>
      <c r="F14" s="14"/>
      <c r="G14" s="20"/>
    </row>
    <row r="15" spans="1:7" ht="18.75" x14ac:dyDescent="0.25">
      <c r="A15" s="5"/>
      <c r="B15" s="16" t="s">
        <v>9</v>
      </c>
      <c r="C15" s="12">
        <f t="shared" si="0"/>
        <v>0</v>
      </c>
      <c r="D15" s="14"/>
      <c r="E15" s="14"/>
      <c r="F15" s="14"/>
      <c r="G15" s="20"/>
    </row>
    <row r="16" spans="1:7" ht="18.75" x14ac:dyDescent="0.25">
      <c r="A16" s="3" t="s">
        <v>19</v>
      </c>
      <c r="B16" s="16" t="s">
        <v>20</v>
      </c>
      <c r="C16" s="12"/>
      <c r="D16" s="14"/>
      <c r="E16" s="14"/>
      <c r="F16" s="14"/>
      <c r="G16" s="20"/>
    </row>
    <row r="17" spans="1:7" ht="18.75" x14ac:dyDescent="0.25">
      <c r="A17" s="5">
        <v>1</v>
      </c>
      <c r="B17" s="15" t="s">
        <v>22</v>
      </c>
      <c r="C17" s="12"/>
      <c r="D17" s="14"/>
      <c r="E17" s="14"/>
      <c r="F17" s="14"/>
      <c r="G17" s="20"/>
    </row>
    <row r="18" spans="1:7" ht="18.75" x14ac:dyDescent="0.25">
      <c r="A18" s="5">
        <v>2</v>
      </c>
      <c r="B18" s="15" t="s">
        <v>21</v>
      </c>
      <c r="C18" s="12"/>
      <c r="D18" s="14"/>
      <c r="E18" s="14"/>
      <c r="F18" s="14"/>
      <c r="G18" s="20"/>
    </row>
    <row r="19" spans="1:7" ht="18.75" x14ac:dyDescent="0.25">
      <c r="A19" s="5">
        <v>3</v>
      </c>
      <c r="B19" s="15" t="s">
        <v>23</v>
      </c>
      <c r="C19" s="12"/>
      <c r="D19" s="14"/>
      <c r="E19" s="14"/>
      <c r="F19" s="14"/>
      <c r="G19" s="20"/>
    </row>
    <row r="20" spans="1:7" ht="18.75" x14ac:dyDescent="0.25">
      <c r="A20" s="5">
        <v>4</v>
      </c>
      <c r="B20" s="15" t="s">
        <v>24</v>
      </c>
      <c r="C20" s="12"/>
      <c r="D20" s="14"/>
      <c r="E20" s="14"/>
      <c r="F20" s="14"/>
      <c r="G20" s="20"/>
    </row>
    <row r="21" spans="1:7" ht="18.75" x14ac:dyDescent="0.25">
      <c r="A21" s="18"/>
      <c r="B21" s="3" t="s">
        <v>10</v>
      </c>
      <c r="C21" s="14">
        <f>SUM(C10:C15)</f>
        <v>5600000000</v>
      </c>
      <c r="D21" s="14"/>
      <c r="E21" s="14"/>
      <c r="F21" s="14"/>
      <c r="G21" s="20"/>
    </row>
  </sheetData>
  <mergeCells count="4">
    <mergeCell ref="A3:A4"/>
    <mergeCell ref="B3:B4"/>
    <mergeCell ref="C3:G3"/>
    <mergeCell ref="B9:D9"/>
  </mergeCells>
  <pageMargins left="0.45" right="0.2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4" workbookViewId="0">
      <selection activeCell="F21" sqref="F21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45" t="s">
        <v>53</v>
      </c>
      <c r="F1" t="s">
        <v>54</v>
      </c>
      <c r="G1" s="1"/>
      <c r="K1" s="46">
        <v>0.47499999999999998</v>
      </c>
      <c r="L1" s="46" t="s">
        <v>55</v>
      </c>
    </row>
    <row r="2" spans="1:12" ht="16.5" x14ac:dyDescent="0.25">
      <c r="F2" t="s">
        <v>56</v>
      </c>
      <c r="K2" s="46">
        <v>0.65</v>
      </c>
      <c r="L2" s="47" t="s">
        <v>57</v>
      </c>
    </row>
    <row r="3" spans="1:12" x14ac:dyDescent="0.25">
      <c r="F3" t="s">
        <v>58</v>
      </c>
      <c r="K3" s="46">
        <v>10</v>
      </c>
      <c r="L3" s="46"/>
    </row>
    <row r="4" spans="1:12" x14ac:dyDescent="0.25">
      <c r="F4" t="s">
        <v>59</v>
      </c>
      <c r="K4" s="46">
        <v>50</v>
      </c>
      <c r="L4" s="46"/>
    </row>
    <row r="5" spans="1:12" x14ac:dyDescent="0.25">
      <c r="A5" t="s">
        <v>60</v>
      </c>
      <c r="B5" t="s">
        <v>61</v>
      </c>
      <c r="F5" t="s">
        <v>62</v>
      </c>
      <c r="G5" s="48"/>
      <c r="K5" s="49"/>
      <c r="L5" s="46" t="s">
        <v>63</v>
      </c>
    </row>
    <row r="6" spans="1:12" ht="16.5" x14ac:dyDescent="0.25">
      <c r="B6">
        <f>3.08-(3.08-2.99)/(500000000-200000000)*(261889273-200000000)</f>
        <v>3.0614332180999999</v>
      </c>
      <c r="F6" s="50" t="s">
        <v>64</v>
      </c>
      <c r="G6" s="51"/>
      <c r="H6" s="50">
        <f>G6/100</f>
        <v>0</v>
      </c>
      <c r="I6" s="50"/>
      <c r="J6" s="50"/>
      <c r="K6" s="52"/>
      <c r="L6" s="46" t="s">
        <v>65</v>
      </c>
    </row>
    <row r="7" spans="1:12" x14ac:dyDescent="0.25">
      <c r="K7" s="46"/>
      <c r="L7" s="46" t="s">
        <v>66</v>
      </c>
    </row>
    <row r="8" spans="1:12" x14ac:dyDescent="0.25">
      <c r="G8" s="1"/>
      <c r="H8" s="1"/>
      <c r="I8" s="1"/>
      <c r="J8" s="1"/>
      <c r="K8" s="53"/>
      <c r="L8" s="46" t="s">
        <v>67</v>
      </c>
    </row>
    <row r="9" spans="1:12" ht="18.75" x14ac:dyDescent="0.3">
      <c r="E9" s="54" t="s">
        <v>68</v>
      </c>
      <c r="K9" s="46"/>
      <c r="L9" s="46"/>
    </row>
    <row r="10" spans="1:12" x14ac:dyDescent="0.25">
      <c r="B10" s="55" t="s">
        <v>69</v>
      </c>
      <c r="C10" s="55" t="s">
        <v>70</v>
      </c>
      <c r="D10" s="55" t="s">
        <v>71</v>
      </c>
      <c r="E10" t="s">
        <v>72</v>
      </c>
      <c r="G10" t="s">
        <v>73</v>
      </c>
      <c r="H10" s="56"/>
      <c r="I10" s="56"/>
      <c r="J10" s="56"/>
      <c r="K10" s="57"/>
      <c r="L10" s="46"/>
    </row>
    <row r="11" spans="1:12" x14ac:dyDescent="0.25">
      <c r="A11" t="s">
        <v>54</v>
      </c>
      <c r="B11">
        <v>1.796</v>
      </c>
      <c r="C11">
        <v>0.40200000000000002</v>
      </c>
      <c r="E11">
        <v>0.10199999999999999</v>
      </c>
      <c r="G11">
        <v>0.04</v>
      </c>
      <c r="K11" s="46"/>
      <c r="L11" s="46"/>
    </row>
    <row r="12" spans="1:12" x14ac:dyDescent="0.25">
      <c r="A12" t="s">
        <v>56</v>
      </c>
      <c r="B12">
        <v>1.921</v>
      </c>
      <c r="C12">
        <v>0.53400000000000003</v>
      </c>
      <c r="E12">
        <v>0.113</v>
      </c>
      <c r="G12">
        <v>3.2000000000000001E-2</v>
      </c>
      <c r="H12" s="1"/>
      <c r="K12" s="46"/>
      <c r="L12" s="46"/>
    </row>
    <row r="13" spans="1:12" x14ac:dyDescent="0.25">
      <c r="A13" t="s">
        <v>58</v>
      </c>
      <c r="B13">
        <v>200</v>
      </c>
      <c r="C13">
        <v>200</v>
      </c>
      <c r="E13">
        <v>200</v>
      </c>
      <c r="G13">
        <v>2000</v>
      </c>
      <c r="H13" s="1"/>
      <c r="K13" s="46"/>
      <c r="L13" s="46"/>
    </row>
    <row r="14" spans="1:12" x14ac:dyDescent="0.25">
      <c r="A14" t="s">
        <v>59</v>
      </c>
      <c r="B14">
        <v>100</v>
      </c>
      <c r="C14">
        <v>100</v>
      </c>
      <c r="E14">
        <v>100</v>
      </c>
      <c r="G14">
        <v>1000</v>
      </c>
      <c r="K14" s="46"/>
      <c r="L14" s="46"/>
    </row>
    <row r="15" spans="1:12" x14ac:dyDescent="0.25">
      <c r="A15" t="s">
        <v>62</v>
      </c>
      <c r="B15" s="1">
        <v>180</v>
      </c>
      <c r="C15" s="1">
        <v>180</v>
      </c>
      <c r="E15" s="1">
        <v>200</v>
      </c>
      <c r="G15" s="1">
        <v>727</v>
      </c>
      <c r="K15" s="46"/>
      <c r="L15" s="46"/>
    </row>
    <row r="16" spans="1:12" ht="16.5" x14ac:dyDescent="0.25">
      <c r="A16" s="50" t="s">
        <v>64</v>
      </c>
      <c r="B16" s="50">
        <f>B11-(B11-B12)/(B13-B14)*(B15-B14)</f>
        <v>1.8960000000000001</v>
      </c>
      <c r="C16" s="50">
        <f>C11-(C11-C12)/(C13-C14)*(C15-C14)</f>
        <v>0.50760000000000005</v>
      </c>
      <c r="D16" s="48">
        <f>'[1]TONGCP(CONGTHUC)'!E12*2/100</f>
        <v>8553621493.1199999</v>
      </c>
      <c r="E16" s="50">
        <f>E11-(E11-E12)/(E13-E14)*(E15-E14)</f>
        <v>0.113</v>
      </c>
      <c r="G16" s="50">
        <f>G11-(G11-G12)/(G13-G14)*(G15-G14)</f>
        <v>4.2183999999999999E-2</v>
      </c>
      <c r="K16" s="46"/>
      <c r="L16" s="46"/>
    </row>
    <row r="17" spans="1:12" x14ac:dyDescent="0.25">
      <c r="K17" s="46"/>
      <c r="L17" s="46"/>
    </row>
    <row r="18" spans="1:12" x14ac:dyDescent="0.25">
      <c r="K18" s="46"/>
      <c r="L18" s="46"/>
    </row>
    <row r="19" spans="1:12" ht="18.75" x14ac:dyDescent="0.3">
      <c r="A19" t="s">
        <v>74</v>
      </c>
      <c r="C19" s="55" t="s">
        <v>75</v>
      </c>
      <c r="D19" s="58" t="s">
        <v>76</v>
      </c>
      <c r="G19" s="48">
        <f>'[1]TONGCP(CONGTHUC)'!E12</f>
        <v>427681074656</v>
      </c>
      <c r="K19" s="46"/>
      <c r="L19" s="46"/>
    </row>
    <row r="20" spans="1:12" x14ac:dyDescent="0.25">
      <c r="A20">
        <v>0.79700000000000004</v>
      </c>
      <c r="C20">
        <v>1.546</v>
      </c>
      <c r="D20">
        <v>2.9000000000000001E-2</v>
      </c>
      <c r="G20" s="48">
        <f>G19*10%</f>
        <v>42768107465.600006</v>
      </c>
      <c r="K20" s="46"/>
      <c r="L20" s="46"/>
    </row>
    <row r="21" spans="1:12" x14ac:dyDescent="0.25">
      <c r="A21">
        <v>0.69399999999999995</v>
      </c>
      <c r="C21">
        <v>1.845</v>
      </c>
      <c r="D21">
        <v>2.8000000000000001E-2</v>
      </c>
      <c r="G21" s="59">
        <f>G19-G20</f>
        <v>384912967190.40002</v>
      </c>
      <c r="K21" s="46"/>
      <c r="L21" s="46"/>
    </row>
    <row r="22" spans="1:12" x14ac:dyDescent="0.25">
      <c r="A22">
        <v>2000</v>
      </c>
      <c r="C22">
        <v>200</v>
      </c>
      <c r="D22">
        <v>2000</v>
      </c>
      <c r="K22" s="46"/>
      <c r="L22" s="46"/>
    </row>
    <row r="23" spans="1:12" x14ac:dyDescent="0.25">
      <c r="A23">
        <v>1000</v>
      </c>
      <c r="C23">
        <v>100</v>
      </c>
      <c r="D23">
        <v>1000</v>
      </c>
      <c r="G23" s="48">
        <f>'[1]TONGCP(CONGTHUC)'!E11</f>
        <v>808000000000</v>
      </c>
      <c r="K23" s="46"/>
      <c r="L23" s="46"/>
    </row>
    <row r="24" spans="1:12" x14ac:dyDescent="0.25">
      <c r="A24" s="1">
        <v>808</v>
      </c>
      <c r="C24" s="1">
        <v>180</v>
      </c>
      <c r="D24" s="1">
        <v>727</v>
      </c>
      <c r="G24" s="59">
        <f>G23*10%</f>
        <v>80800000000</v>
      </c>
      <c r="K24" s="46"/>
      <c r="L24" s="46"/>
    </row>
    <row r="25" spans="1:12" ht="16.5" x14ac:dyDescent="0.25">
      <c r="A25" s="50">
        <f>A20-(A20-A21)/(A22-A23)*(A24-A23)</f>
        <v>0.81677600000000006</v>
      </c>
      <c r="C25" s="50">
        <f>C20-(C20-C21)/(C22-C23)*(C24-C23)</f>
        <v>1.7851999999999999</v>
      </c>
      <c r="D25" s="50">
        <f>D20-(D20-D21)/(D22-D23)*(D24-D23)</f>
        <v>2.9273E-2</v>
      </c>
      <c r="G25" s="59">
        <f>G23-G24</f>
        <v>727200000000</v>
      </c>
      <c r="K25" s="46"/>
      <c r="L25" s="46"/>
    </row>
    <row r="26" spans="1:12" x14ac:dyDescent="0.25">
      <c r="K26" s="46"/>
      <c r="L26" s="46"/>
    </row>
    <row r="27" spans="1:12" x14ac:dyDescent="0.25">
      <c r="K27" s="46"/>
      <c r="L27" s="46"/>
    </row>
    <row r="28" spans="1:12" x14ac:dyDescent="0.25">
      <c r="C28" t="s">
        <v>23</v>
      </c>
      <c r="K28" s="46"/>
      <c r="L28" s="46"/>
    </row>
    <row r="29" spans="1:12" x14ac:dyDescent="0.25">
      <c r="K29" s="46"/>
      <c r="L29" s="46"/>
    </row>
    <row r="30" spans="1:12" x14ac:dyDescent="0.25">
      <c r="K30" s="46"/>
      <c r="L30" s="46"/>
    </row>
    <row r="31" spans="1:12" x14ac:dyDescent="0.25">
      <c r="K31" s="46"/>
      <c r="L31" s="46"/>
    </row>
    <row r="32" spans="1:12" x14ac:dyDescent="0.25">
      <c r="K32" s="46"/>
      <c r="L32" s="46"/>
    </row>
    <row r="33" spans="3:12" x14ac:dyDescent="0.25">
      <c r="C33" s="1"/>
      <c r="D33" s="1"/>
      <c r="K33" s="46"/>
      <c r="L33" s="46"/>
    </row>
    <row r="34" spans="3:12" ht="16.5" x14ac:dyDescent="0.25">
      <c r="C34" s="50"/>
      <c r="D34" s="50"/>
      <c r="K34" s="46"/>
      <c r="L34" s="46"/>
    </row>
    <row r="35" spans="3:12" x14ac:dyDescent="0.25">
      <c r="K35" s="46"/>
      <c r="L35" s="46"/>
    </row>
    <row r="36" spans="3:12" x14ac:dyDescent="0.25">
      <c r="K36" s="46"/>
      <c r="L36" s="46"/>
    </row>
    <row r="37" spans="3:12" x14ac:dyDescent="0.25">
      <c r="K37" s="46"/>
      <c r="L37" s="46"/>
    </row>
    <row r="38" spans="3:12" x14ac:dyDescent="0.25">
      <c r="K38" s="46"/>
      <c r="L38" s="46"/>
    </row>
    <row r="39" spans="3:12" x14ac:dyDescent="0.25">
      <c r="K39" s="46"/>
      <c r="L39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TỔNG GIÁ TRỊ</vt:lpstr>
      <vt:lpstr>KIEMDINH</vt:lpstr>
      <vt:lpstr>DAUTU</vt:lpstr>
      <vt:lpstr>CHIPHI</vt:lpstr>
      <vt:lpstr>PHANKY</vt:lpstr>
      <vt:lpstr>Sheet3</vt:lpstr>
      <vt:lpstr>CACH TINH</vt:lpstr>
      <vt:lpstr>PHANKY!_Toc483664829</vt:lpstr>
      <vt:lpstr>PHANKY!_Toc483664830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2018-10-16T03:24:33Z</cp:lastPrinted>
  <dcterms:created xsi:type="dcterms:W3CDTF">2018-10-16T02:26:35Z</dcterms:created>
  <dcterms:modified xsi:type="dcterms:W3CDTF">2018-10-16T09:39:59Z</dcterms:modified>
</cp:coreProperties>
</file>